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240" yWindow="30" windowWidth="21075" windowHeight="10050"/>
  </bookViews>
  <sheets>
    <sheet name="январь" sheetId="1" r:id="rId1"/>
    <sheet name="февраль" sheetId="2" r:id="rId2"/>
    <sheet name="март" sheetId="3" r:id="rId3"/>
  </sheets>
  <calcPr calcId="145621" refMode="R1C1"/>
</workbook>
</file>

<file path=xl/calcChain.xml><?xml version="1.0" encoding="utf-8"?>
<calcChain xmlns="http://schemas.openxmlformats.org/spreadsheetml/2006/main">
  <c r="G16" i="1" l="1"/>
  <c r="F16" i="1"/>
  <c r="G14" i="1"/>
  <c r="F14" i="1"/>
  <c r="O12" i="1"/>
  <c r="N12" i="1"/>
  <c r="G12" i="1"/>
  <c r="F12" i="1"/>
  <c r="O11" i="1"/>
  <c r="N11" i="1"/>
  <c r="G11" i="1"/>
  <c r="F11" i="1"/>
  <c r="I16" i="1"/>
  <c r="H16" i="1"/>
  <c r="Q15" i="1"/>
  <c r="P15" i="1"/>
  <c r="O14" i="1"/>
  <c r="N14" i="1"/>
  <c r="Q11" i="1"/>
  <c r="P11" i="1"/>
  <c r="L11" i="1"/>
  <c r="I11" i="1"/>
  <c r="H11" i="1"/>
  <c r="Q19" i="1" l="1"/>
  <c r="P19" i="1"/>
  <c r="O16" i="1"/>
  <c r="N16" i="1"/>
  <c r="G13" i="1"/>
  <c r="F13" i="1"/>
  <c r="O13" i="1"/>
  <c r="N13" i="1"/>
  <c r="O15" i="1"/>
  <c r="N15" i="1"/>
  <c r="G15" i="1"/>
  <c r="F15" i="1"/>
  <c r="K25" i="3" l="1"/>
  <c r="M25" i="3"/>
  <c r="K25" i="2"/>
  <c r="L25" i="2"/>
  <c r="M25" i="2"/>
  <c r="J25" i="1"/>
  <c r="L25" i="1"/>
  <c r="M25" i="1"/>
  <c r="Q25" i="1"/>
  <c r="P25" i="1"/>
  <c r="O25" i="1"/>
  <c r="N25" i="1"/>
  <c r="G25" i="1"/>
  <c r="F25" i="1"/>
  <c r="K25" i="1"/>
  <c r="I25" i="1"/>
  <c r="H25" i="1"/>
  <c r="O16" i="2"/>
  <c r="N16" i="2"/>
  <c r="G16" i="2"/>
  <c r="F16" i="2"/>
  <c r="Q11" i="2"/>
  <c r="P11" i="2"/>
  <c r="O11" i="2"/>
  <c r="N11" i="2"/>
  <c r="G11" i="2"/>
  <c r="F11" i="2"/>
  <c r="Q16" i="2"/>
  <c r="P16" i="2"/>
  <c r="G14" i="2"/>
  <c r="F14" i="2"/>
  <c r="O14" i="2"/>
  <c r="N14" i="2"/>
  <c r="Q13" i="2"/>
  <c r="Q25" i="2" s="1"/>
  <c r="P13" i="2"/>
  <c r="J11" i="2"/>
  <c r="J25" i="2" s="1"/>
  <c r="I11" i="2"/>
  <c r="I25" i="2" s="1"/>
  <c r="H11" i="2"/>
  <c r="H25" i="2" s="1"/>
  <c r="P25" i="2" l="1"/>
  <c r="O13" i="2" l="1"/>
  <c r="O25" i="2" s="1"/>
  <c r="N13" i="2"/>
  <c r="N25" i="2" s="1"/>
  <c r="G13" i="2"/>
  <c r="F13" i="2"/>
  <c r="G19" i="2"/>
  <c r="F19" i="2"/>
  <c r="O16" i="3"/>
  <c r="N16" i="3"/>
  <c r="G16" i="3"/>
  <c r="F16" i="3"/>
  <c r="O13" i="3"/>
  <c r="N13" i="3"/>
  <c r="G13" i="3"/>
  <c r="F13" i="3"/>
  <c r="Q11" i="3"/>
  <c r="P11" i="3"/>
  <c r="O11" i="3"/>
  <c r="N11" i="3"/>
  <c r="G11" i="3"/>
  <c r="F11" i="3"/>
  <c r="O24" i="3"/>
  <c r="N24" i="3"/>
  <c r="G24" i="3"/>
  <c r="F24" i="3"/>
  <c r="O15" i="3"/>
  <c r="N15" i="3"/>
  <c r="G15" i="3"/>
  <c r="F15" i="3"/>
  <c r="Q14" i="3"/>
  <c r="P14" i="3"/>
  <c r="Q13" i="3"/>
  <c r="P13" i="3"/>
  <c r="L11" i="3"/>
  <c r="L25" i="3" s="1"/>
  <c r="J11" i="3"/>
  <c r="J25" i="3" s="1"/>
  <c r="I11" i="3"/>
  <c r="I25" i="3" s="1"/>
  <c r="H11" i="3"/>
  <c r="H25" i="3" s="1"/>
  <c r="O12" i="3"/>
  <c r="N12" i="3"/>
  <c r="G12" i="3"/>
  <c r="F12" i="3"/>
  <c r="O14" i="3"/>
  <c r="N14" i="3"/>
  <c r="O19" i="3"/>
  <c r="N19" i="3"/>
  <c r="Q16" i="3"/>
  <c r="P16" i="3"/>
  <c r="F25" i="3" l="1"/>
  <c r="N25" i="3"/>
  <c r="P25" i="3"/>
  <c r="G25" i="3"/>
  <c r="O25" i="3"/>
  <c r="Q25" i="3"/>
  <c r="G25" i="2"/>
  <c r="F25" i="2"/>
</calcChain>
</file>

<file path=xl/sharedStrings.xml><?xml version="1.0" encoding="utf-8"?>
<sst xmlns="http://schemas.openxmlformats.org/spreadsheetml/2006/main" count="543" uniqueCount="37">
  <si>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</si>
  <si>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</si>
  <si>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</si>
  <si>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</si>
  <si>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</si>
  <si>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</si>
  <si>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</si>
  <si>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</si>
  <si>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</si>
  <si>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</si>
  <si>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</si>
  <si>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</si>
  <si>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</si>
  <si>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</si>
  <si>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</si>
  <si>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</si>
  <si>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</si>
  <si>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</si>
  <si>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</si>
  <si>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</si>
  <si>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</si>
  <si>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</si>
  <si>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</si>
  <si>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</si>
  <si>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</si>
  <si>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</si>
  <si>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</si>
  <si>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</si>
  <si>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</si>
  <si>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-</t>
  </si>
  <si>
    <t>Информация о регистрации и ходе реализации заявок о подключении (технологическом присоединении) к газораспределительным сетям филиала                                 АО "Газпром газораспределение Белгород" 01.02.2019 по 28.02.2019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</si>
  <si>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</si>
  <si>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</si>
  <si>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</si>
  <si>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</si>
  <si>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филиала                                 АО "Газпром газораспределение Белгород" 01.03.2019 по 31.03.2019</t>
  </si>
  <si>
    <t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01.04.2019 по 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</si>
</sst>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Border="1" applyAlignment="1"/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75" zoomScaleNormal="75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O25" sqref="O25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7.5703125" style="1" customWidth="1"/>
    <col min="8" max="8" width="7" style="1" customWidth="1"/>
    <col min="9" max="9" width="6.85546875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7" style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x14ac:dyDescent="0.25">
      <c r="O1" s="33" t="s">
        <v>31</v>
      </c>
      <c r="P1" s="34"/>
      <c r="Q1" s="34"/>
    </row>
    <row r="2" spans="2:17" x14ac:dyDescent="0.25">
      <c r="O2" s="33" t="s">
        <v>32</v>
      </c>
      <c r="P2" s="34"/>
      <c r="Q2" s="34"/>
    </row>
    <row r="3" spans="2:17" x14ac:dyDescent="0.25">
      <c r="O3" s="33" t="s">
        <v>33</v>
      </c>
      <c r="P3" s="34"/>
      <c r="Q3" s="34"/>
    </row>
    <row r="4" spans="2:17" ht="36.75" customHeight="1" x14ac:dyDescent="0.25">
      <c r="D4" s="35" t="s">
        <v>36</v>
      </c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7" x14ac:dyDescent="0.25">
      <c r="P5" s="31" t="s">
        <v>34</v>
      </c>
      <c r="Q5" s="32"/>
    </row>
    <row r="6" spans="2:17" ht="45" customHeight="1" x14ac:dyDescent="0.25">
      <c r="B6" s="22" t="s">
        <v>6</v>
      </c>
      <c r="C6" s="14" t="s">
        <v>3</v>
      </c>
      <c r="D6" s="27"/>
      <c r="E6" s="27"/>
      <c r="F6" s="10" t="s">
        <v>7</v>
      </c>
      <c r="G6" s="10"/>
      <c r="H6" s="14" t="s">
        <v>11</v>
      </c>
      <c r="I6" s="14"/>
      <c r="J6" s="14"/>
      <c r="K6" s="14"/>
      <c r="L6" s="14"/>
      <c r="M6" s="14"/>
      <c r="N6" s="10" t="s">
        <v>12</v>
      </c>
      <c r="O6" s="10"/>
      <c r="P6" s="10" t="s">
        <v>13</v>
      </c>
      <c r="Q6" s="10"/>
    </row>
    <row r="7" spans="2:17" ht="15" customHeight="1" x14ac:dyDescent="0.25">
      <c r="B7" s="23"/>
      <c r="C7" s="27"/>
      <c r="D7" s="27"/>
      <c r="E7" s="27"/>
      <c r="F7" s="11" t="s">
        <v>4</v>
      </c>
      <c r="G7" s="13" t="s">
        <v>5</v>
      </c>
      <c r="H7" s="13" t="s">
        <v>4</v>
      </c>
      <c r="I7" s="13" t="s">
        <v>5</v>
      </c>
      <c r="J7" s="14" t="s">
        <v>10</v>
      </c>
      <c r="K7" s="14"/>
      <c r="L7" s="14"/>
      <c r="M7" s="14"/>
      <c r="N7" s="11" t="s">
        <v>4</v>
      </c>
      <c r="O7" s="13" t="s">
        <v>5</v>
      </c>
      <c r="P7" s="11" t="s">
        <v>4</v>
      </c>
      <c r="Q7" s="13" t="s">
        <v>5</v>
      </c>
    </row>
    <row r="8" spans="2:17" x14ac:dyDescent="0.25">
      <c r="B8" s="23"/>
      <c r="C8" s="27"/>
      <c r="D8" s="27"/>
      <c r="E8" s="27"/>
      <c r="F8" s="12"/>
      <c r="G8" s="14"/>
      <c r="H8" s="14"/>
      <c r="I8" s="14"/>
      <c r="J8" s="10" t="s">
        <v>20</v>
      </c>
      <c r="K8" s="14" t="s">
        <v>9</v>
      </c>
      <c r="L8" s="14"/>
      <c r="M8" s="14"/>
      <c r="N8" s="12"/>
      <c r="O8" s="14"/>
      <c r="P8" s="12"/>
      <c r="Q8" s="14"/>
    </row>
    <row r="9" spans="2:17" ht="110.25" customHeight="1" x14ac:dyDescent="0.25">
      <c r="B9" s="23"/>
      <c r="C9" s="27"/>
      <c r="D9" s="27"/>
      <c r="E9" s="27"/>
      <c r="F9" s="12"/>
      <c r="G9" s="14"/>
      <c r="H9" s="14"/>
      <c r="I9" s="14"/>
      <c r="J9" s="10"/>
      <c r="K9" s="2" t="s">
        <v>15</v>
      </c>
      <c r="L9" s="2" t="s">
        <v>8</v>
      </c>
      <c r="M9" s="2" t="s">
        <v>16</v>
      </c>
      <c r="N9" s="12"/>
      <c r="O9" s="14"/>
      <c r="P9" s="12"/>
      <c r="Q9" s="14"/>
    </row>
    <row r="10" spans="2:17" x14ac:dyDescent="0.25">
      <c r="B10" s="24"/>
      <c r="C10" s="14">
        <v>1</v>
      </c>
      <c r="D10" s="14"/>
      <c r="E10" s="14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17" x14ac:dyDescent="0.25">
      <c r="B11" s="4">
        <v>1</v>
      </c>
      <c r="C11" s="15" t="s">
        <v>17</v>
      </c>
      <c r="D11" s="14" t="s">
        <v>0</v>
      </c>
      <c r="E11" s="5" t="s">
        <v>1</v>
      </c>
      <c r="F11" s="6">
        <f>80+11+12+309+45</f>
        <v>457</v>
      </c>
      <c r="G11" s="6">
        <f>384+55+54+1112.4+220.5</f>
        <v>1825.9</v>
      </c>
      <c r="H11" s="6">
        <f>25</f>
        <v>25</v>
      </c>
      <c r="I11" s="6">
        <f>90</f>
        <v>90</v>
      </c>
      <c r="J11" s="6" t="s">
        <v>29</v>
      </c>
      <c r="K11" s="6" t="s">
        <v>29</v>
      </c>
      <c r="L11" s="6">
        <f>25</f>
        <v>25</v>
      </c>
      <c r="M11" s="6" t="s">
        <v>29</v>
      </c>
      <c r="N11" s="6">
        <f>80+10+12+214+20</f>
        <v>336</v>
      </c>
      <c r="O11" s="6">
        <f>384+50+54+770+98</f>
        <v>1356</v>
      </c>
      <c r="P11" s="6">
        <f>79+10+107</f>
        <v>196</v>
      </c>
      <c r="Q11" s="6">
        <f>379.2+45+393.4</f>
        <v>817.59999999999991</v>
      </c>
    </row>
    <row r="12" spans="2:17" ht="30" customHeight="1" x14ac:dyDescent="0.25">
      <c r="B12" s="4">
        <v>2</v>
      </c>
      <c r="C12" s="25"/>
      <c r="D12" s="14"/>
      <c r="E12" s="5" t="s">
        <v>2</v>
      </c>
      <c r="F12" s="6">
        <f>1+20</f>
        <v>21</v>
      </c>
      <c r="G12" s="6">
        <f>33+99.25</f>
        <v>132.25</v>
      </c>
      <c r="H12" s="9" t="s">
        <v>29</v>
      </c>
      <c r="I12" s="9" t="s">
        <v>29</v>
      </c>
      <c r="J12" s="9" t="s">
        <v>29</v>
      </c>
      <c r="K12" s="9" t="s">
        <v>29</v>
      </c>
      <c r="L12" s="6" t="s">
        <v>29</v>
      </c>
      <c r="M12" s="6" t="s">
        <v>29</v>
      </c>
      <c r="N12" s="6">
        <f>1+15</f>
        <v>16</v>
      </c>
      <c r="O12" s="6">
        <f>33+73.5</f>
        <v>106.5</v>
      </c>
      <c r="P12" s="6" t="s">
        <v>29</v>
      </c>
      <c r="Q12" s="9" t="s">
        <v>29</v>
      </c>
    </row>
    <row r="13" spans="2:17" x14ac:dyDescent="0.25">
      <c r="B13" s="4">
        <v>3</v>
      </c>
      <c r="C13" s="16"/>
      <c r="D13" s="14" t="s">
        <v>14</v>
      </c>
      <c r="E13" s="5" t="s">
        <v>1</v>
      </c>
      <c r="F13" s="6">
        <f>1+4+3</f>
        <v>8</v>
      </c>
      <c r="G13" s="6">
        <f>1.9+45.34+288</f>
        <v>335.24</v>
      </c>
      <c r="H13" s="9" t="s">
        <v>29</v>
      </c>
      <c r="I13" s="9" t="s">
        <v>29</v>
      </c>
      <c r="J13" s="9" t="s">
        <v>29</v>
      </c>
      <c r="K13" s="9" t="s">
        <v>29</v>
      </c>
      <c r="L13" s="6" t="s">
        <v>29</v>
      </c>
      <c r="M13" s="6" t="s">
        <v>29</v>
      </c>
      <c r="N13" s="6">
        <f>1+3</f>
        <v>4</v>
      </c>
      <c r="O13" s="6">
        <f>1.9+33.34</f>
        <v>35.24</v>
      </c>
      <c r="P13" s="6" t="s">
        <v>29</v>
      </c>
      <c r="Q13" s="9" t="s">
        <v>29</v>
      </c>
    </row>
    <row r="14" spans="2:17" ht="31.5" x14ac:dyDescent="0.25">
      <c r="B14" s="4">
        <v>4</v>
      </c>
      <c r="C14" s="26"/>
      <c r="D14" s="14"/>
      <c r="E14" s="5" t="s">
        <v>2</v>
      </c>
      <c r="F14" s="6">
        <f>1+1+1</f>
        <v>3</v>
      </c>
      <c r="G14" s="6">
        <f>17.82+14.5+466.9</f>
        <v>499.21999999999997</v>
      </c>
      <c r="H14" s="9" t="s">
        <v>29</v>
      </c>
      <c r="I14" s="9" t="s">
        <v>29</v>
      </c>
      <c r="J14" s="9" t="s">
        <v>29</v>
      </c>
      <c r="K14" s="9" t="s">
        <v>29</v>
      </c>
      <c r="L14" s="6" t="s">
        <v>29</v>
      </c>
      <c r="M14" s="6" t="s">
        <v>29</v>
      </c>
      <c r="N14" s="6">
        <f>1+1</f>
        <v>2</v>
      </c>
      <c r="O14" s="6">
        <f>17.82+14.5</f>
        <v>32.32</v>
      </c>
      <c r="P14" s="6" t="s">
        <v>29</v>
      </c>
      <c r="Q14" s="9" t="s">
        <v>29</v>
      </c>
    </row>
    <row r="15" spans="2:17" ht="35.25" customHeight="1" x14ac:dyDescent="0.25">
      <c r="B15" s="4">
        <v>5</v>
      </c>
      <c r="C15" s="15" t="s">
        <v>18</v>
      </c>
      <c r="D15" s="4" t="s">
        <v>0</v>
      </c>
      <c r="E15" s="5" t="s">
        <v>2</v>
      </c>
      <c r="F15" s="6">
        <f>4</f>
        <v>4</v>
      </c>
      <c r="G15" s="6">
        <f>144.5</f>
        <v>144.5</v>
      </c>
      <c r="H15" s="9" t="s">
        <v>29</v>
      </c>
      <c r="I15" s="9" t="s">
        <v>29</v>
      </c>
      <c r="J15" s="9" t="s">
        <v>29</v>
      </c>
      <c r="K15" s="9" t="s">
        <v>29</v>
      </c>
      <c r="L15" s="6" t="s">
        <v>29</v>
      </c>
      <c r="M15" s="6" t="s">
        <v>29</v>
      </c>
      <c r="N15" s="6">
        <f>1</f>
        <v>1</v>
      </c>
      <c r="O15" s="6">
        <f>14.9</f>
        <v>14.9</v>
      </c>
      <c r="P15" s="6">
        <f>1</f>
        <v>1</v>
      </c>
      <c r="Q15" s="6">
        <f>35.1</f>
        <v>35.1</v>
      </c>
    </row>
    <row r="16" spans="2:17" ht="34.5" customHeight="1" x14ac:dyDescent="0.25">
      <c r="B16" s="4">
        <v>6</v>
      </c>
      <c r="C16" s="16"/>
      <c r="D16" s="4" t="s">
        <v>14</v>
      </c>
      <c r="E16" s="5" t="s">
        <v>2</v>
      </c>
      <c r="F16" s="6">
        <f>3+1+1</f>
        <v>5</v>
      </c>
      <c r="G16" s="6">
        <f>115.67+116+33.8</f>
        <v>265.47000000000003</v>
      </c>
      <c r="H16" s="6">
        <f>1</f>
        <v>1</v>
      </c>
      <c r="I16" s="6">
        <f>43.32</f>
        <v>43.32</v>
      </c>
      <c r="J16" s="9" t="s">
        <v>29</v>
      </c>
      <c r="K16" s="6">
        <v>1</v>
      </c>
      <c r="L16" s="6" t="s">
        <v>29</v>
      </c>
      <c r="M16" s="6" t="s">
        <v>29</v>
      </c>
      <c r="N16" s="6">
        <f>3+1</f>
        <v>4</v>
      </c>
      <c r="O16" s="6">
        <f>115.7+8.2</f>
        <v>123.9</v>
      </c>
      <c r="P16" s="9" t="s">
        <v>29</v>
      </c>
      <c r="Q16" s="9" t="s">
        <v>29</v>
      </c>
    </row>
    <row r="17" spans="2:17" ht="35.25" customHeight="1" x14ac:dyDescent="0.25">
      <c r="B17" s="4">
        <v>7</v>
      </c>
      <c r="C17" s="15" t="s">
        <v>19</v>
      </c>
      <c r="D17" s="4" t="s">
        <v>0</v>
      </c>
      <c r="E17" s="5" t="s">
        <v>2</v>
      </c>
      <c r="F17" s="6" t="s">
        <v>29</v>
      </c>
      <c r="G17" s="9" t="s">
        <v>29</v>
      </c>
      <c r="H17" s="9" t="s">
        <v>29</v>
      </c>
      <c r="I17" s="9" t="s">
        <v>29</v>
      </c>
      <c r="J17" s="9" t="s">
        <v>29</v>
      </c>
      <c r="K17" s="9" t="s">
        <v>29</v>
      </c>
      <c r="L17" s="9" t="s">
        <v>29</v>
      </c>
      <c r="M17" s="9" t="s">
        <v>29</v>
      </c>
      <c r="N17" s="9" t="s">
        <v>29</v>
      </c>
      <c r="O17" s="9" t="s">
        <v>29</v>
      </c>
      <c r="P17" s="9" t="s">
        <v>29</v>
      </c>
      <c r="Q17" s="9" t="s">
        <v>29</v>
      </c>
    </row>
    <row r="18" spans="2:17" ht="37.5" customHeight="1" x14ac:dyDescent="0.25">
      <c r="B18" s="4">
        <v>8</v>
      </c>
      <c r="C18" s="16"/>
      <c r="D18" s="4" t="s">
        <v>14</v>
      </c>
      <c r="E18" s="5" t="s">
        <v>2</v>
      </c>
      <c r="F18" s="6" t="s">
        <v>29</v>
      </c>
      <c r="G18" s="9" t="s">
        <v>29</v>
      </c>
      <c r="H18" s="9" t="s">
        <v>29</v>
      </c>
      <c r="I18" s="9" t="s">
        <v>29</v>
      </c>
      <c r="J18" s="9" t="s">
        <v>29</v>
      </c>
      <c r="K18" s="9" t="s">
        <v>29</v>
      </c>
      <c r="L18" s="9" t="s">
        <v>29</v>
      </c>
      <c r="M18" s="9" t="s">
        <v>29</v>
      </c>
      <c r="N18" s="9" t="s">
        <v>29</v>
      </c>
      <c r="O18" s="9" t="s">
        <v>29</v>
      </c>
      <c r="P18" s="9" t="s">
        <v>29</v>
      </c>
      <c r="Q18" s="9" t="s">
        <v>29</v>
      </c>
    </row>
    <row r="19" spans="2:17" ht="31.5" customHeight="1" x14ac:dyDescent="0.25">
      <c r="B19" s="4">
        <v>9</v>
      </c>
      <c r="C19" s="19" t="s">
        <v>25</v>
      </c>
      <c r="D19" s="17" t="s">
        <v>27</v>
      </c>
      <c r="E19" s="18"/>
      <c r="F19" s="6">
        <v>8</v>
      </c>
      <c r="G19" s="6">
        <v>13900</v>
      </c>
      <c r="H19" s="9" t="s">
        <v>29</v>
      </c>
      <c r="I19" s="6"/>
      <c r="J19" s="6"/>
      <c r="K19" s="6"/>
      <c r="L19" s="6" t="s">
        <v>29</v>
      </c>
      <c r="M19" s="6" t="s">
        <v>29</v>
      </c>
      <c r="N19" s="6">
        <v>4</v>
      </c>
      <c r="O19" s="6">
        <v>7200</v>
      </c>
      <c r="P19" s="6">
        <f>1</f>
        <v>1</v>
      </c>
      <c r="Q19" s="6">
        <f>22.6</f>
        <v>22.6</v>
      </c>
    </row>
    <row r="20" spans="2:17" x14ac:dyDescent="0.25">
      <c r="B20" s="4">
        <v>10</v>
      </c>
      <c r="C20" s="20"/>
      <c r="D20" s="17" t="s">
        <v>21</v>
      </c>
      <c r="E20" s="18"/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</row>
    <row r="21" spans="2:17" ht="31.5" customHeight="1" x14ac:dyDescent="0.25">
      <c r="B21" s="4">
        <v>11</v>
      </c>
      <c r="C21" s="20"/>
      <c r="D21" s="17" t="s">
        <v>22</v>
      </c>
      <c r="E21" s="18"/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</row>
    <row r="22" spans="2:17" x14ac:dyDescent="0.25">
      <c r="B22" s="4">
        <v>12</v>
      </c>
      <c r="C22" s="20"/>
      <c r="D22" s="17" t="s">
        <v>23</v>
      </c>
      <c r="E22" s="18"/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</row>
    <row r="23" spans="2:17" ht="34.5" customHeight="1" x14ac:dyDescent="0.25">
      <c r="B23" s="4">
        <v>13</v>
      </c>
      <c r="C23" s="20"/>
      <c r="D23" s="17" t="s">
        <v>24</v>
      </c>
      <c r="E23" s="18"/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4" spans="2:17" ht="45.75" customHeight="1" x14ac:dyDescent="0.25">
      <c r="B24" s="4">
        <v>14</v>
      </c>
      <c r="C24" s="21"/>
      <c r="D24" s="17" t="s">
        <v>28</v>
      </c>
      <c r="E24" s="18"/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 t="s">
        <v>29</v>
      </c>
      <c r="P24" s="6" t="s">
        <v>29</v>
      </c>
      <c r="Q24" s="6" t="s">
        <v>29</v>
      </c>
    </row>
    <row r="25" spans="2:17" x14ac:dyDescent="0.25">
      <c r="B25" s="3">
        <v>15</v>
      </c>
      <c r="C25" s="28" t="s">
        <v>26</v>
      </c>
      <c r="D25" s="29"/>
      <c r="E25" s="30"/>
      <c r="F25" s="8">
        <f>SUM(F11:F24)</f>
        <v>506</v>
      </c>
      <c r="G25" s="8">
        <f t="shared" ref="G25:Q25" si="0">SUM(G11:G24)</f>
        <v>17102.580000000002</v>
      </c>
      <c r="H25" s="8">
        <f t="shared" si="0"/>
        <v>26</v>
      </c>
      <c r="I25" s="8">
        <f t="shared" si="0"/>
        <v>133.32</v>
      </c>
      <c r="J25" s="8">
        <f t="shared" si="0"/>
        <v>0</v>
      </c>
      <c r="K25" s="8">
        <f t="shared" si="0"/>
        <v>1</v>
      </c>
      <c r="L25" s="8">
        <f t="shared" si="0"/>
        <v>25</v>
      </c>
      <c r="M25" s="8">
        <f t="shared" si="0"/>
        <v>0</v>
      </c>
      <c r="N25" s="8">
        <f t="shared" si="0"/>
        <v>367</v>
      </c>
      <c r="O25" s="8">
        <f t="shared" si="0"/>
        <v>8868.86</v>
      </c>
      <c r="P25" s="8">
        <f t="shared" si="0"/>
        <v>198</v>
      </c>
      <c r="Q25" s="8">
        <f t="shared" si="0"/>
        <v>875.3</v>
      </c>
    </row>
  </sheetData>
  <mergeCells count="36">
    <mergeCell ref="P5:Q5"/>
    <mergeCell ref="O1:Q1"/>
    <mergeCell ref="O2:Q2"/>
    <mergeCell ref="O3:Q3"/>
    <mergeCell ref="D4:N4"/>
    <mergeCell ref="C25:E25"/>
    <mergeCell ref="D20:E20"/>
    <mergeCell ref="D21:E21"/>
    <mergeCell ref="D22:E22"/>
    <mergeCell ref="D23:E23"/>
    <mergeCell ref="D24:E24"/>
    <mergeCell ref="C17:C18"/>
    <mergeCell ref="D19:E19"/>
    <mergeCell ref="C19:C24"/>
    <mergeCell ref="B6:B10"/>
    <mergeCell ref="D11:D12"/>
    <mergeCell ref="C10:E10"/>
    <mergeCell ref="C11:C14"/>
    <mergeCell ref="C15:C16"/>
    <mergeCell ref="D13:D14"/>
    <mergeCell ref="C6:E9"/>
    <mergeCell ref="P6:Q6"/>
    <mergeCell ref="P7:P9"/>
    <mergeCell ref="Q7:Q9"/>
    <mergeCell ref="F6:G6"/>
    <mergeCell ref="F7:F9"/>
    <mergeCell ref="K8:M8"/>
    <mergeCell ref="J7:M7"/>
    <mergeCell ref="N7:N9"/>
    <mergeCell ref="O7:O9"/>
    <mergeCell ref="N6:O6"/>
    <mergeCell ref="H6:M6"/>
    <mergeCell ref="G7:G9"/>
    <mergeCell ref="H7:H9"/>
    <mergeCell ref="I7:I9"/>
    <mergeCell ref="J8:J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75" zoomScaleNormal="75" workbookViewId="0">
      <selection activeCell="L12" sqref="L12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7.5703125" style="1" customWidth="1"/>
    <col min="8" max="8" width="7" style="1" customWidth="1"/>
    <col min="9" max="9" width="6.85546875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7" style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x14ac:dyDescent="0.25">
      <c r="O1" s="33" t="s">
        <v>31</v>
      </c>
      <c r="P1" s="34"/>
      <c r="Q1" s="34"/>
    </row>
    <row r="2" spans="2:17" x14ac:dyDescent="0.25">
      <c r="O2" s="33" t="s">
        <v>32</v>
      </c>
      <c r="P2" s="34"/>
      <c r="Q2" s="34"/>
    </row>
    <row r="3" spans="2:17" x14ac:dyDescent="0.25">
      <c r="O3" s="33" t="s">
        <v>33</v>
      </c>
      <c r="P3" s="34"/>
      <c r="Q3" s="34"/>
    </row>
    <row r="4" spans="2:17" ht="36.75" customHeight="1" x14ac:dyDescent="0.25">
      <c r="D4" s="35" t="s">
        <v>30</v>
      </c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7" x14ac:dyDescent="0.25">
      <c r="P5" s="31" t="s">
        <v>34</v>
      </c>
      <c r="Q5" s="32"/>
    </row>
    <row r="6" spans="2:17" ht="45" customHeight="1" x14ac:dyDescent="0.25">
      <c r="B6" s="22" t="s">
        <v>6</v>
      </c>
      <c r="C6" s="14" t="s">
        <v>3</v>
      </c>
      <c r="D6" s="27"/>
      <c r="E6" s="27"/>
      <c r="F6" s="10" t="s">
        <v>7</v>
      </c>
      <c r="G6" s="10"/>
      <c r="H6" s="14" t="s">
        <v>11</v>
      </c>
      <c r="I6" s="14"/>
      <c r="J6" s="14"/>
      <c r="K6" s="14"/>
      <c r="L6" s="14"/>
      <c r="M6" s="14"/>
      <c r="N6" s="10" t="s">
        <v>12</v>
      </c>
      <c r="O6" s="10"/>
      <c r="P6" s="10" t="s">
        <v>13</v>
      </c>
      <c r="Q6" s="10"/>
    </row>
    <row r="7" spans="2:17" ht="15" customHeight="1" x14ac:dyDescent="0.25">
      <c r="B7" s="23"/>
      <c r="C7" s="27"/>
      <c r="D7" s="27"/>
      <c r="E7" s="27"/>
      <c r="F7" s="11" t="s">
        <v>4</v>
      </c>
      <c r="G7" s="13" t="s">
        <v>5</v>
      </c>
      <c r="H7" s="13" t="s">
        <v>4</v>
      </c>
      <c r="I7" s="13" t="s">
        <v>5</v>
      </c>
      <c r="J7" s="14" t="s">
        <v>10</v>
      </c>
      <c r="K7" s="14"/>
      <c r="L7" s="14"/>
      <c r="M7" s="14"/>
      <c r="N7" s="11" t="s">
        <v>4</v>
      </c>
      <c r="O7" s="13" t="s">
        <v>5</v>
      </c>
      <c r="P7" s="11" t="s">
        <v>4</v>
      </c>
      <c r="Q7" s="13" t="s">
        <v>5</v>
      </c>
    </row>
    <row r="8" spans="2:17" x14ac:dyDescent="0.25">
      <c r="B8" s="23"/>
      <c r="C8" s="27"/>
      <c r="D8" s="27"/>
      <c r="E8" s="27"/>
      <c r="F8" s="12"/>
      <c r="G8" s="14"/>
      <c r="H8" s="14"/>
      <c r="I8" s="14"/>
      <c r="J8" s="10" t="s">
        <v>20</v>
      </c>
      <c r="K8" s="14" t="s">
        <v>9</v>
      </c>
      <c r="L8" s="14"/>
      <c r="M8" s="14"/>
      <c r="N8" s="12"/>
      <c r="O8" s="14"/>
      <c r="P8" s="12"/>
      <c r="Q8" s="14"/>
    </row>
    <row r="9" spans="2:17" ht="110.25" customHeight="1" x14ac:dyDescent="0.25">
      <c r="B9" s="23"/>
      <c r="C9" s="27"/>
      <c r="D9" s="27"/>
      <c r="E9" s="27"/>
      <c r="F9" s="12"/>
      <c r="G9" s="14"/>
      <c r="H9" s="14"/>
      <c r="I9" s="14"/>
      <c r="J9" s="10"/>
      <c r="K9" s="2" t="s">
        <v>15</v>
      </c>
      <c r="L9" s="2" t="s">
        <v>8</v>
      </c>
      <c r="M9" s="2" t="s">
        <v>16</v>
      </c>
      <c r="N9" s="12"/>
      <c r="O9" s="14"/>
      <c r="P9" s="12"/>
      <c r="Q9" s="14"/>
    </row>
    <row r="10" spans="2:17" x14ac:dyDescent="0.25">
      <c r="B10" s="24"/>
      <c r="C10" s="14">
        <v>1</v>
      </c>
      <c r="D10" s="14"/>
      <c r="E10" s="14"/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</row>
    <row r="11" spans="2:17" x14ac:dyDescent="0.25">
      <c r="B11" s="6">
        <v>1</v>
      </c>
      <c r="C11" s="15" t="s">
        <v>17</v>
      </c>
      <c r="D11" s="14" t="s">
        <v>0</v>
      </c>
      <c r="E11" s="7" t="s">
        <v>1</v>
      </c>
      <c r="F11" s="6">
        <f>7+13+32+201+67</f>
        <v>320</v>
      </c>
      <c r="G11" s="6">
        <f>31.5+65+169.96+723.6+242</f>
        <v>1232.06</v>
      </c>
      <c r="H11" s="6">
        <f>20</f>
        <v>20</v>
      </c>
      <c r="I11" s="6">
        <f>72</f>
        <v>72</v>
      </c>
      <c r="J11" s="6">
        <f>1</f>
        <v>1</v>
      </c>
      <c r="K11" s="6" t="s">
        <v>29</v>
      </c>
      <c r="L11" s="6">
        <v>19</v>
      </c>
      <c r="M11" s="6" t="s">
        <v>29</v>
      </c>
      <c r="N11" s="6">
        <f>7+13+32+159+67</f>
        <v>278</v>
      </c>
      <c r="O11" s="6">
        <f>31.5+65+169.96+572.4+242</f>
        <v>1080.8600000000001</v>
      </c>
      <c r="P11" s="6">
        <f>4+2+54+31</f>
        <v>91</v>
      </c>
      <c r="Q11" s="6">
        <f>18+10+194.4+124</f>
        <v>346.4</v>
      </c>
    </row>
    <row r="12" spans="2:17" ht="30" customHeight="1" x14ac:dyDescent="0.25">
      <c r="B12" s="6">
        <v>2</v>
      </c>
      <c r="C12" s="25"/>
      <c r="D12" s="14"/>
      <c r="E12" s="7" t="s">
        <v>2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 t="s">
        <v>29</v>
      </c>
      <c r="O12" s="6" t="s">
        <v>29</v>
      </c>
      <c r="P12" s="6" t="s">
        <v>29</v>
      </c>
      <c r="Q12" s="6" t="s">
        <v>29</v>
      </c>
    </row>
    <row r="13" spans="2:17" x14ac:dyDescent="0.25">
      <c r="B13" s="6">
        <v>3</v>
      </c>
      <c r="C13" s="16"/>
      <c r="D13" s="14" t="s">
        <v>14</v>
      </c>
      <c r="E13" s="7" t="s">
        <v>1</v>
      </c>
      <c r="F13" s="6">
        <f>2</f>
        <v>2</v>
      </c>
      <c r="G13" s="6">
        <f>13.8</f>
        <v>13.8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>
        <f>2</f>
        <v>2</v>
      </c>
      <c r="O13" s="6">
        <f>13.8</f>
        <v>13.8</v>
      </c>
      <c r="P13" s="6">
        <f>1</f>
        <v>1</v>
      </c>
      <c r="Q13" s="6">
        <f>14.4</f>
        <v>14.4</v>
      </c>
    </row>
    <row r="14" spans="2:17" ht="31.5" x14ac:dyDescent="0.25">
      <c r="B14" s="6">
        <v>4</v>
      </c>
      <c r="C14" s="26"/>
      <c r="D14" s="14"/>
      <c r="E14" s="7" t="s">
        <v>2</v>
      </c>
      <c r="F14" s="6">
        <f>2+1+2</f>
        <v>5</v>
      </c>
      <c r="G14" s="6">
        <f>3025.5+4.98+26</f>
        <v>3056.48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>
        <f>5+1+1</f>
        <v>7</v>
      </c>
      <c r="O14" s="6">
        <f>289.2+4.98+14</f>
        <v>308.18</v>
      </c>
      <c r="P14" s="6" t="s">
        <v>29</v>
      </c>
      <c r="Q14" s="6" t="s">
        <v>29</v>
      </c>
    </row>
    <row r="15" spans="2:17" ht="35.25" customHeight="1" x14ac:dyDescent="0.25">
      <c r="B15" s="6">
        <v>5</v>
      </c>
      <c r="C15" s="15" t="s">
        <v>18</v>
      </c>
      <c r="D15" s="6" t="s">
        <v>0</v>
      </c>
      <c r="E15" s="7" t="s">
        <v>2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</row>
    <row r="16" spans="2:17" ht="34.5" customHeight="1" x14ac:dyDescent="0.25">
      <c r="B16" s="6">
        <v>6</v>
      </c>
      <c r="C16" s="16"/>
      <c r="D16" s="6" t="s">
        <v>14</v>
      </c>
      <c r="E16" s="7" t="s">
        <v>2</v>
      </c>
      <c r="F16" s="6">
        <f>1+2+1+1</f>
        <v>5</v>
      </c>
      <c r="G16" s="6">
        <f>1.65+154.96+5.2+30.9</f>
        <v>192.71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>
        <f>3+2+1+1</f>
        <v>7</v>
      </c>
      <c r="O16" s="6">
        <f>441+154.96+5.2+30.9</f>
        <v>632.06000000000006</v>
      </c>
      <c r="P16" s="6">
        <f>1</f>
        <v>1</v>
      </c>
      <c r="Q16" s="6">
        <f>78.7</f>
        <v>78.7</v>
      </c>
    </row>
    <row r="17" spans="2:17" ht="35.25" customHeight="1" x14ac:dyDescent="0.25">
      <c r="B17" s="6">
        <v>7</v>
      </c>
      <c r="C17" s="15" t="s">
        <v>19</v>
      </c>
      <c r="D17" s="6" t="s">
        <v>0</v>
      </c>
      <c r="E17" s="7" t="s">
        <v>2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</row>
    <row r="18" spans="2:17" ht="37.5" customHeight="1" x14ac:dyDescent="0.25">
      <c r="B18" s="6">
        <v>8</v>
      </c>
      <c r="C18" s="16"/>
      <c r="D18" s="6" t="s">
        <v>14</v>
      </c>
      <c r="E18" s="7" t="s">
        <v>2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</row>
    <row r="19" spans="2:17" ht="31.5" customHeight="1" x14ac:dyDescent="0.25">
      <c r="B19" s="6">
        <v>9</v>
      </c>
      <c r="C19" s="19" t="s">
        <v>25</v>
      </c>
      <c r="D19" s="17" t="s">
        <v>27</v>
      </c>
      <c r="E19" s="18"/>
      <c r="F19" s="6">
        <f>1</f>
        <v>1</v>
      </c>
      <c r="G19" s="6">
        <f>2200</f>
        <v>2200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</row>
    <row r="20" spans="2:17" x14ac:dyDescent="0.25">
      <c r="B20" s="6">
        <v>10</v>
      </c>
      <c r="C20" s="20"/>
      <c r="D20" s="17" t="s">
        <v>21</v>
      </c>
      <c r="E20" s="18"/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</row>
    <row r="21" spans="2:17" ht="31.5" customHeight="1" x14ac:dyDescent="0.25">
      <c r="B21" s="6">
        <v>11</v>
      </c>
      <c r="C21" s="20"/>
      <c r="D21" s="17" t="s">
        <v>22</v>
      </c>
      <c r="E21" s="18"/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</row>
    <row r="22" spans="2:17" x14ac:dyDescent="0.25">
      <c r="B22" s="6">
        <v>12</v>
      </c>
      <c r="C22" s="20"/>
      <c r="D22" s="17" t="s">
        <v>23</v>
      </c>
      <c r="E22" s="18"/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</row>
    <row r="23" spans="2:17" ht="34.5" customHeight="1" x14ac:dyDescent="0.25">
      <c r="B23" s="6">
        <v>13</v>
      </c>
      <c r="C23" s="20"/>
      <c r="D23" s="17" t="s">
        <v>24</v>
      </c>
      <c r="E23" s="18"/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4" spans="2:17" ht="45.75" customHeight="1" x14ac:dyDescent="0.25">
      <c r="B24" s="6">
        <v>14</v>
      </c>
      <c r="C24" s="21"/>
      <c r="D24" s="17" t="s">
        <v>28</v>
      </c>
      <c r="E24" s="18"/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 t="s">
        <v>29</v>
      </c>
      <c r="P24" s="6" t="s">
        <v>29</v>
      </c>
      <c r="Q24" s="6" t="s">
        <v>29</v>
      </c>
    </row>
    <row r="25" spans="2:17" x14ac:dyDescent="0.25">
      <c r="B25" s="3">
        <v>15</v>
      </c>
      <c r="C25" s="28" t="s">
        <v>26</v>
      </c>
      <c r="D25" s="29"/>
      <c r="E25" s="30"/>
      <c r="F25" s="8">
        <f t="shared" ref="F25:Q25" si="0">SUM(F11:F24)</f>
        <v>333</v>
      </c>
      <c r="G25" s="8">
        <f t="shared" si="0"/>
        <v>6695.05</v>
      </c>
      <c r="H25" s="8">
        <f t="shared" si="0"/>
        <v>20</v>
      </c>
      <c r="I25" s="8">
        <f t="shared" si="0"/>
        <v>72</v>
      </c>
      <c r="J25" s="8">
        <f t="shared" si="0"/>
        <v>1</v>
      </c>
      <c r="K25" s="8">
        <f t="shared" si="0"/>
        <v>0</v>
      </c>
      <c r="L25" s="8">
        <f t="shared" si="0"/>
        <v>19</v>
      </c>
      <c r="M25" s="8">
        <f t="shared" si="0"/>
        <v>0</v>
      </c>
      <c r="N25" s="8">
        <f t="shared" si="0"/>
        <v>294</v>
      </c>
      <c r="O25" s="8">
        <f t="shared" si="0"/>
        <v>2034.9</v>
      </c>
      <c r="P25" s="8">
        <f t="shared" si="0"/>
        <v>93</v>
      </c>
      <c r="Q25" s="8">
        <f t="shared" si="0"/>
        <v>439.49999999999994</v>
      </c>
    </row>
  </sheetData>
  <mergeCells count="36">
    <mergeCell ref="C25:E25"/>
    <mergeCell ref="O1:Q1"/>
    <mergeCell ref="O2:Q2"/>
    <mergeCell ref="O3:Q3"/>
    <mergeCell ref="D4:N4"/>
    <mergeCell ref="P5:Q5"/>
    <mergeCell ref="C19:C24"/>
    <mergeCell ref="D19:E19"/>
    <mergeCell ref="D20:E20"/>
    <mergeCell ref="D21:E21"/>
    <mergeCell ref="D22:E22"/>
    <mergeCell ref="D23:E23"/>
    <mergeCell ref="D24:E24"/>
    <mergeCell ref="C10:E10"/>
    <mergeCell ref="C11:C14"/>
    <mergeCell ref="D11:D12"/>
    <mergeCell ref="D13:D14"/>
    <mergeCell ref="C15:C16"/>
    <mergeCell ref="C17:C18"/>
    <mergeCell ref="I7:I9"/>
    <mergeCell ref="J7:M7"/>
    <mergeCell ref="P6:Q6"/>
    <mergeCell ref="F7:F9"/>
    <mergeCell ref="G7:G9"/>
    <mergeCell ref="H7:H9"/>
    <mergeCell ref="B6:B10"/>
    <mergeCell ref="C6:E9"/>
    <mergeCell ref="F6:G6"/>
    <mergeCell ref="H6:M6"/>
    <mergeCell ref="N6:O6"/>
    <mergeCell ref="N7:N9"/>
    <mergeCell ref="O7:O9"/>
    <mergeCell ref="P7:P9"/>
    <mergeCell ref="Q7:Q9"/>
    <mergeCell ref="J8:J9"/>
    <mergeCell ref="K8:M8"/>
  </mergeCells>
  <pageMargins left="0.7" right="0.7" top="0.75" bottom="0.75" header="0.3" footer="0.3"/>
  <pageSetup paperSize="9" scale="6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75" zoomScaleNormal="75" workbookViewId="0">
      <pane xSplit="5" ySplit="10" topLeftCell="F11" activePane="bottomRight" state="frozen"/>
      <selection pane="topRight" activeCell="F1" sqref="F1"/>
      <selection pane="bottomLeft" activeCell="A8" sqref="A8"/>
      <selection pane="bottomRight" activeCell="F7" sqref="F7:F9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7.5703125" style="1" customWidth="1"/>
    <col min="8" max="8" width="7" style="1" customWidth="1"/>
    <col min="9" max="9" width="6.85546875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7" style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x14ac:dyDescent="0.25">
      <c r="O1" s="33" t="s">
        <v>31</v>
      </c>
      <c r="P1" s="34"/>
      <c r="Q1" s="34"/>
    </row>
    <row r="2" spans="2:17" x14ac:dyDescent="0.25">
      <c r="O2" s="33" t="s">
        <v>32</v>
      </c>
      <c r="P2" s="34"/>
      <c r="Q2" s="34"/>
    </row>
    <row r="3" spans="2:17" x14ac:dyDescent="0.25">
      <c r="O3" s="33" t="s">
        <v>33</v>
      </c>
      <c r="P3" s="34"/>
      <c r="Q3" s="34"/>
    </row>
    <row r="4" spans="2:17" ht="36.75" customHeight="1" x14ac:dyDescent="0.25">
      <c r="D4" s="35" t="s">
        <v>35</v>
      </c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7" x14ac:dyDescent="0.25">
      <c r="P5" s="31" t="s">
        <v>34</v>
      </c>
      <c r="Q5" s="32"/>
    </row>
    <row r="6" spans="2:17" ht="45" customHeight="1" x14ac:dyDescent="0.25">
      <c r="B6" s="22" t="s">
        <v>6</v>
      </c>
      <c r="C6" s="14" t="s">
        <v>3</v>
      </c>
      <c r="D6" s="27"/>
      <c r="E6" s="27"/>
      <c r="F6" s="10" t="s">
        <v>7</v>
      </c>
      <c r="G6" s="10"/>
      <c r="H6" s="14" t="s">
        <v>11</v>
      </c>
      <c r="I6" s="14"/>
      <c r="J6" s="14"/>
      <c r="K6" s="14"/>
      <c r="L6" s="14"/>
      <c r="M6" s="14"/>
      <c r="N6" s="10" t="s">
        <v>12</v>
      </c>
      <c r="O6" s="10"/>
      <c r="P6" s="10" t="s">
        <v>13</v>
      </c>
      <c r="Q6" s="10"/>
    </row>
    <row r="7" spans="2:17" ht="15" customHeight="1" x14ac:dyDescent="0.25">
      <c r="B7" s="23"/>
      <c r="C7" s="27"/>
      <c r="D7" s="27"/>
      <c r="E7" s="27"/>
      <c r="F7" s="11" t="s">
        <v>4</v>
      </c>
      <c r="G7" s="13" t="s">
        <v>5</v>
      </c>
      <c r="H7" s="13" t="s">
        <v>4</v>
      </c>
      <c r="I7" s="13" t="s">
        <v>5</v>
      </c>
      <c r="J7" s="14" t="s">
        <v>10</v>
      </c>
      <c r="K7" s="14"/>
      <c r="L7" s="14"/>
      <c r="M7" s="14"/>
      <c r="N7" s="11" t="s">
        <v>4</v>
      </c>
      <c r="O7" s="13" t="s">
        <v>5</v>
      </c>
      <c r="P7" s="11" t="s">
        <v>4</v>
      </c>
      <c r="Q7" s="13" t="s">
        <v>5</v>
      </c>
    </row>
    <row r="8" spans="2:17" x14ac:dyDescent="0.25">
      <c r="B8" s="23"/>
      <c r="C8" s="27"/>
      <c r="D8" s="27"/>
      <c r="E8" s="27"/>
      <c r="F8" s="12"/>
      <c r="G8" s="14"/>
      <c r="H8" s="14"/>
      <c r="I8" s="14"/>
      <c r="J8" s="10" t="s">
        <v>20</v>
      </c>
      <c r="K8" s="14" t="s">
        <v>9</v>
      </c>
      <c r="L8" s="14"/>
      <c r="M8" s="14"/>
      <c r="N8" s="12"/>
      <c r="O8" s="14"/>
      <c r="P8" s="12"/>
      <c r="Q8" s="14"/>
    </row>
    <row r="9" spans="2:17" ht="110.25" customHeight="1" x14ac:dyDescent="0.25">
      <c r="B9" s="23"/>
      <c r="C9" s="27"/>
      <c r="D9" s="27"/>
      <c r="E9" s="27"/>
      <c r="F9" s="12"/>
      <c r="G9" s="14"/>
      <c r="H9" s="14"/>
      <c r="I9" s="14"/>
      <c r="J9" s="10"/>
      <c r="K9" s="2" t="s">
        <v>15</v>
      </c>
      <c r="L9" s="2" t="s">
        <v>8</v>
      </c>
      <c r="M9" s="2" t="s">
        <v>16</v>
      </c>
      <c r="N9" s="12"/>
      <c r="O9" s="14"/>
      <c r="P9" s="12"/>
      <c r="Q9" s="14"/>
    </row>
    <row r="10" spans="2:17" x14ac:dyDescent="0.25">
      <c r="B10" s="24"/>
      <c r="C10" s="14">
        <v>1</v>
      </c>
      <c r="D10" s="14"/>
      <c r="E10" s="14"/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</row>
    <row r="11" spans="2:17" x14ac:dyDescent="0.25">
      <c r="B11" s="6">
        <v>1</v>
      </c>
      <c r="C11" s="15" t="s">
        <v>17</v>
      </c>
      <c r="D11" s="14" t="s">
        <v>0</v>
      </c>
      <c r="E11" s="7" t="s">
        <v>1</v>
      </c>
      <c r="F11" s="6">
        <f>7+12+37+264+88</f>
        <v>408</v>
      </c>
      <c r="G11" s="6">
        <f>31.5+60+206.8+950.4+386</f>
        <v>1634.7</v>
      </c>
      <c r="H11" s="6">
        <f>18</f>
        <v>18</v>
      </c>
      <c r="I11" s="6">
        <f>64.8</f>
        <v>64.8</v>
      </c>
      <c r="J11" s="6">
        <f>1</f>
        <v>1</v>
      </c>
      <c r="K11" s="6" t="s">
        <v>29</v>
      </c>
      <c r="L11" s="6">
        <f>17</f>
        <v>17</v>
      </c>
      <c r="M11" s="6" t="s">
        <v>29</v>
      </c>
      <c r="N11" s="6">
        <f>7+11+33+170+88</f>
        <v>309</v>
      </c>
      <c r="O11" s="6">
        <f>31.5+55+186.88+612+386</f>
        <v>1271.3800000000001</v>
      </c>
      <c r="P11" s="6">
        <f>1+2+173+47</f>
        <v>223</v>
      </c>
      <c r="Q11" s="6">
        <f>4.5+10+636.24+188</f>
        <v>838.74</v>
      </c>
    </row>
    <row r="12" spans="2:17" ht="30" customHeight="1" x14ac:dyDescent="0.25">
      <c r="B12" s="6">
        <v>2</v>
      </c>
      <c r="C12" s="25"/>
      <c r="D12" s="14"/>
      <c r="E12" s="7" t="s">
        <v>2</v>
      </c>
      <c r="F12" s="6">
        <f>5</f>
        <v>5</v>
      </c>
      <c r="G12" s="6">
        <f>28.1</f>
        <v>28.1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>
        <f>5</f>
        <v>5</v>
      </c>
      <c r="O12" s="6">
        <f>28.1</f>
        <v>28.1</v>
      </c>
      <c r="P12" s="6" t="s">
        <v>29</v>
      </c>
      <c r="Q12" s="6" t="s">
        <v>29</v>
      </c>
    </row>
    <row r="13" spans="2:17" x14ac:dyDescent="0.25">
      <c r="B13" s="6">
        <v>3</v>
      </c>
      <c r="C13" s="16"/>
      <c r="D13" s="14" t="s">
        <v>14</v>
      </c>
      <c r="E13" s="7" t="s">
        <v>1</v>
      </c>
      <c r="F13" s="6">
        <f>1+1+2</f>
        <v>4</v>
      </c>
      <c r="G13" s="6">
        <f>6.3+5.94+8.19</f>
        <v>20.43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>
        <f>1+1+2</f>
        <v>4</v>
      </c>
      <c r="O13" s="6">
        <f>6.3+5.94+8.19</f>
        <v>20.43</v>
      </c>
      <c r="P13" s="6">
        <f>1</f>
        <v>1</v>
      </c>
      <c r="Q13" s="6">
        <f>5.2</f>
        <v>5.2</v>
      </c>
    </row>
    <row r="14" spans="2:17" ht="31.5" x14ac:dyDescent="0.25">
      <c r="B14" s="6">
        <v>4</v>
      </c>
      <c r="C14" s="26"/>
      <c r="D14" s="14"/>
      <c r="E14" s="7" t="s">
        <v>2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>
        <f>2</f>
        <v>2</v>
      </c>
      <c r="O14" s="6">
        <f>3025.5</f>
        <v>3025.5</v>
      </c>
      <c r="P14" s="6">
        <f>1</f>
        <v>1</v>
      </c>
      <c r="Q14" s="6">
        <f>8.64</f>
        <v>8.64</v>
      </c>
    </row>
    <row r="15" spans="2:17" ht="35.25" customHeight="1" x14ac:dyDescent="0.25">
      <c r="B15" s="6">
        <v>5</v>
      </c>
      <c r="C15" s="15" t="s">
        <v>18</v>
      </c>
      <c r="D15" s="6" t="s">
        <v>0</v>
      </c>
      <c r="E15" s="7" t="s">
        <v>2</v>
      </c>
      <c r="F15" s="6">
        <f>1</f>
        <v>1</v>
      </c>
      <c r="G15" s="6">
        <f>7.6</f>
        <v>7.6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>
        <f>1</f>
        <v>1</v>
      </c>
      <c r="O15" s="6">
        <f>7.6</f>
        <v>7.6</v>
      </c>
      <c r="P15" s="6" t="s">
        <v>29</v>
      </c>
      <c r="Q15" s="6" t="s">
        <v>29</v>
      </c>
    </row>
    <row r="16" spans="2:17" ht="34.5" customHeight="1" x14ac:dyDescent="0.25">
      <c r="B16" s="6">
        <v>6</v>
      </c>
      <c r="C16" s="16"/>
      <c r="D16" s="6" t="s">
        <v>14</v>
      </c>
      <c r="E16" s="7" t="s">
        <v>2</v>
      </c>
      <c r="F16" s="6">
        <f>1+2+4</f>
        <v>7</v>
      </c>
      <c r="G16" s="6">
        <f>8.2+32.34+46.4</f>
        <v>86.94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>
        <f>1+1+2+4</f>
        <v>8</v>
      </c>
      <c r="O16" s="6">
        <f>160+1.65+32.34+46.4</f>
        <v>240.39000000000001</v>
      </c>
      <c r="P16" s="6">
        <f>1</f>
        <v>1</v>
      </c>
      <c r="Q16" s="6">
        <f>97.6</f>
        <v>97.6</v>
      </c>
    </row>
    <row r="17" spans="2:17" ht="35.25" customHeight="1" x14ac:dyDescent="0.25">
      <c r="B17" s="6">
        <v>7</v>
      </c>
      <c r="C17" s="15" t="s">
        <v>19</v>
      </c>
      <c r="D17" s="6" t="s">
        <v>0</v>
      </c>
      <c r="E17" s="7" t="s">
        <v>2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</row>
    <row r="18" spans="2:17" ht="37.5" customHeight="1" x14ac:dyDescent="0.25">
      <c r="B18" s="6">
        <v>8</v>
      </c>
      <c r="C18" s="16"/>
      <c r="D18" s="6" t="s">
        <v>14</v>
      </c>
      <c r="E18" s="7" t="s">
        <v>2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</row>
    <row r="19" spans="2:17" ht="31.5" customHeight="1" x14ac:dyDescent="0.25">
      <c r="B19" s="6">
        <v>9</v>
      </c>
      <c r="C19" s="19" t="s">
        <v>25</v>
      </c>
      <c r="D19" s="17" t="s">
        <v>27</v>
      </c>
      <c r="E19" s="18"/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>
        <f>1</f>
        <v>1</v>
      </c>
      <c r="O19" s="6">
        <f>2200</f>
        <v>2200</v>
      </c>
      <c r="P19" s="6" t="s">
        <v>29</v>
      </c>
      <c r="Q19" s="6" t="s">
        <v>29</v>
      </c>
    </row>
    <row r="20" spans="2:17" x14ac:dyDescent="0.25">
      <c r="B20" s="6">
        <v>10</v>
      </c>
      <c r="C20" s="20"/>
      <c r="D20" s="17" t="s">
        <v>21</v>
      </c>
      <c r="E20" s="18"/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</row>
    <row r="21" spans="2:17" ht="31.5" customHeight="1" x14ac:dyDescent="0.25">
      <c r="B21" s="6">
        <v>11</v>
      </c>
      <c r="C21" s="20"/>
      <c r="D21" s="17" t="s">
        <v>22</v>
      </c>
      <c r="E21" s="18"/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</row>
    <row r="22" spans="2:17" x14ac:dyDescent="0.25">
      <c r="B22" s="6">
        <v>12</v>
      </c>
      <c r="C22" s="20"/>
      <c r="D22" s="17" t="s">
        <v>23</v>
      </c>
      <c r="E22" s="18"/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</row>
    <row r="23" spans="2:17" ht="34.5" customHeight="1" x14ac:dyDescent="0.25">
      <c r="B23" s="6">
        <v>13</v>
      </c>
      <c r="C23" s="20"/>
      <c r="D23" s="17" t="s">
        <v>24</v>
      </c>
      <c r="E23" s="18"/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4" spans="2:17" ht="45.75" customHeight="1" x14ac:dyDescent="0.25">
      <c r="B24" s="6">
        <v>14</v>
      </c>
      <c r="C24" s="21"/>
      <c r="D24" s="17" t="s">
        <v>28</v>
      </c>
      <c r="E24" s="18"/>
      <c r="F24" s="6">
        <f>2</f>
        <v>2</v>
      </c>
      <c r="G24" s="6">
        <f>2134.1</f>
        <v>2134.1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>
        <f>2</f>
        <v>2</v>
      </c>
      <c r="O24" s="6">
        <f>2134</f>
        <v>2134</v>
      </c>
      <c r="P24" s="6" t="s">
        <v>29</v>
      </c>
      <c r="Q24" s="6" t="s">
        <v>29</v>
      </c>
    </row>
    <row r="25" spans="2:17" x14ac:dyDescent="0.25">
      <c r="B25" s="3">
        <v>15</v>
      </c>
      <c r="C25" s="28" t="s">
        <v>26</v>
      </c>
      <c r="D25" s="29"/>
      <c r="E25" s="30"/>
      <c r="F25" s="8">
        <f>SUM(F11:F24)</f>
        <v>427</v>
      </c>
      <c r="G25" s="8">
        <f t="shared" ref="G25:Q25" si="0">SUM(G11:G24)</f>
        <v>3911.87</v>
      </c>
      <c r="H25" s="8">
        <f t="shared" si="0"/>
        <v>18</v>
      </c>
      <c r="I25" s="8">
        <f t="shared" si="0"/>
        <v>64.8</v>
      </c>
      <c r="J25" s="8">
        <f t="shared" si="0"/>
        <v>1</v>
      </c>
      <c r="K25" s="8">
        <f t="shared" si="0"/>
        <v>0</v>
      </c>
      <c r="L25" s="8">
        <f t="shared" si="0"/>
        <v>17</v>
      </c>
      <c r="M25" s="8">
        <f t="shared" si="0"/>
        <v>0</v>
      </c>
      <c r="N25" s="8">
        <f t="shared" si="0"/>
        <v>332</v>
      </c>
      <c r="O25" s="8">
        <f t="shared" si="0"/>
        <v>8927.4000000000015</v>
      </c>
      <c r="P25" s="8">
        <f t="shared" si="0"/>
        <v>226</v>
      </c>
      <c r="Q25" s="8">
        <f t="shared" si="0"/>
        <v>950.18000000000006</v>
      </c>
    </row>
  </sheetData>
  <mergeCells count="36">
    <mergeCell ref="C25:E25"/>
    <mergeCell ref="O1:Q1"/>
    <mergeCell ref="O2:Q2"/>
    <mergeCell ref="O3:Q3"/>
    <mergeCell ref="D4:N4"/>
    <mergeCell ref="P5:Q5"/>
    <mergeCell ref="C19:C24"/>
    <mergeCell ref="D19:E19"/>
    <mergeCell ref="D20:E20"/>
    <mergeCell ref="D21:E21"/>
    <mergeCell ref="D22:E22"/>
    <mergeCell ref="D23:E23"/>
    <mergeCell ref="D24:E24"/>
    <mergeCell ref="C10:E10"/>
    <mergeCell ref="C11:C14"/>
    <mergeCell ref="D11:D12"/>
    <mergeCell ref="D13:D14"/>
    <mergeCell ref="C15:C16"/>
    <mergeCell ref="C17:C18"/>
    <mergeCell ref="I7:I9"/>
    <mergeCell ref="J7:M7"/>
    <mergeCell ref="P6:Q6"/>
    <mergeCell ref="F7:F9"/>
    <mergeCell ref="G7:G9"/>
    <mergeCell ref="H7:H9"/>
    <mergeCell ref="B6:B10"/>
    <mergeCell ref="C6:E9"/>
    <mergeCell ref="F6:G6"/>
    <mergeCell ref="H6:M6"/>
    <mergeCell ref="N6:O6"/>
    <mergeCell ref="N7:N9"/>
    <mergeCell ref="O7:O9"/>
    <mergeCell ref="P7:P9"/>
    <mergeCell ref="Q7:Q9"/>
    <mergeCell ref="J8:J9"/>
    <mergeCell ref="K8:M8"/>
  </mergeCells>
  <pageMargins left="0.7" right="0.7" top="0.75" bottom="0.7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Сухомлинов Артем Алексеевич</cp:lastModifiedBy>
  <cp:lastPrinted>2019-05-07T11:09:55Z</cp:lastPrinted>
  <dcterms:created xsi:type="dcterms:W3CDTF">2019-04-11T15:35:20Z</dcterms:created>
  <dcterms:modified xsi:type="dcterms:W3CDTF">2019-05-08T08:48:18Z</dcterms:modified>
</cp:coreProperties>
</file>